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315" windowHeight="11640" activeTab="0"/>
  </bookViews>
  <sheets>
    <sheet name="Вводная часть" sheetId="1" r:id="rId1"/>
    <sheet name="Пример" sheetId="2" r:id="rId2"/>
    <sheet name="Итоговая таблица" sheetId="3" r:id="rId3"/>
    <sheet name="Расчёт" sheetId="4" r:id="rId4"/>
  </sheets>
  <definedNames/>
  <calcPr fullCalcOnLoad="1"/>
</workbook>
</file>

<file path=xl/sharedStrings.xml><?xml version="1.0" encoding="utf-8"?>
<sst xmlns="http://schemas.openxmlformats.org/spreadsheetml/2006/main" count="90" uniqueCount="33">
  <si>
    <t>Доход в месяц</t>
  </si>
  <si>
    <t>Ген. директор</t>
  </si>
  <si>
    <t>Нач. производства</t>
  </si>
  <si>
    <t>Ревизор</t>
  </si>
  <si>
    <t>Арматурщик</t>
  </si>
  <si>
    <t>Доход в 2012</t>
  </si>
  <si>
    <t>Кол-во мес. по трудовому договору в 2012</t>
  </si>
  <si>
    <t>Должность</t>
  </si>
  <si>
    <t>Размер страховых взносов в 2012 г.</t>
  </si>
  <si>
    <t>Пояснения</t>
  </si>
  <si>
    <t>[1]</t>
  </si>
  <si>
    <t>[2]</t>
  </si>
  <si>
    <t>[3]</t>
  </si>
  <si>
    <t>Размер страхового тарифа  в пределах годового дохода 512 000 руб</t>
  </si>
  <si>
    <t>Размер страхового тарифа свыше годового дохода 512 000 руб</t>
  </si>
  <si>
    <t>Фин. Директор</t>
  </si>
  <si>
    <t>Фин. Контроллёр</t>
  </si>
  <si>
    <t>Проектировщик</t>
  </si>
  <si>
    <t xml:space="preserve"> ИТОГО ВЗНОСЫ В ПФР</t>
  </si>
  <si>
    <t>ПЕНСИОННЫЙ ФОНД РОССИИ</t>
  </si>
  <si>
    <t xml:space="preserve"> ИТОГО ВЗНОСЫ В ФСС</t>
  </si>
  <si>
    <t xml:space="preserve"> ИТОГО ВЗНОСЫ В ФФОМС</t>
  </si>
  <si>
    <t>ФОНД СОЦИАЛЬНОГО СТРАХОВАНИЯ</t>
  </si>
  <si>
    <t>ФЕДЕРАЛЬНЫЙ ФОНД ОБЯЗАТЕЛЬНОГО МЕДЕЦИНСКОГО СТРАХОВАНИЯ</t>
  </si>
  <si>
    <t>ИТОГО СТРАХОВЫЕ ВЗНОСЫ 2012</t>
  </si>
  <si>
    <t>[4]</t>
  </si>
  <si>
    <t>Статус</t>
  </si>
  <si>
    <t>х</t>
  </si>
  <si>
    <t>(1) временно пребывающий на территории России</t>
  </si>
  <si>
    <t>(2) временно проживающий на территории России</t>
  </si>
  <si>
    <t>(3) постоянно проживающий в России</t>
  </si>
  <si>
    <t>ИТОГО</t>
  </si>
  <si>
    <t>Нач. про-ва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</si>
</sst>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13</xdr:row>
      <xdr:rowOff>104775</xdr:rowOff>
    </xdr:from>
    <xdr:to>
      <xdr:col>1</xdr:col>
      <xdr:colOff>1238250</xdr:colOff>
      <xdr:row>13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81075" y="6162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22</xdr:row>
      <xdr:rowOff>76200</xdr:rowOff>
    </xdr:from>
    <xdr:to>
      <xdr:col>1</xdr:col>
      <xdr:colOff>1257300</xdr:colOff>
      <xdr:row>22</xdr:row>
      <xdr:rowOff>76200</xdr:rowOff>
    </xdr:to>
    <xdr:sp>
      <xdr:nvSpPr>
        <xdr:cNvPr id="2" name="Line 6"/>
        <xdr:cNvSpPr>
          <a:spLocks/>
        </xdr:cNvSpPr>
      </xdr:nvSpPr>
      <xdr:spPr>
        <a:xfrm>
          <a:off x="1000125" y="7591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29</xdr:row>
      <xdr:rowOff>76200</xdr:rowOff>
    </xdr:from>
    <xdr:to>
      <xdr:col>1</xdr:col>
      <xdr:colOff>1247775</xdr:colOff>
      <xdr:row>29</xdr:row>
      <xdr:rowOff>76200</xdr:rowOff>
    </xdr:to>
    <xdr:sp>
      <xdr:nvSpPr>
        <xdr:cNvPr id="3" name="Line 7"/>
        <xdr:cNvSpPr>
          <a:spLocks/>
        </xdr:cNvSpPr>
      </xdr:nvSpPr>
      <xdr:spPr>
        <a:xfrm>
          <a:off x="990600" y="8724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847725</xdr:colOff>
      <xdr:row>36</xdr:row>
      <xdr:rowOff>57150</xdr:rowOff>
    </xdr:from>
    <xdr:to>
      <xdr:col>1</xdr:col>
      <xdr:colOff>1266825</xdr:colOff>
      <xdr:row>36</xdr:row>
      <xdr:rowOff>57150</xdr:rowOff>
    </xdr:to>
    <xdr:sp>
      <xdr:nvSpPr>
        <xdr:cNvPr id="4" name="Line 8"/>
        <xdr:cNvSpPr>
          <a:spLocks/>
        </xdr:cNvSpPr>
      </xdr:nvSpPr>
      <xdr:spPr>
        <a:xfrm>
          <a:off x="1009650" y="983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33:N33"/>
  <sheetViews>
    <sheetView tabSelected="1" workbookViewId="0" topLeftCell="A1">
      <selection activeCell="D40" sqref="D40"/>
    </sheetView>
  </sheetViews>
  <sheetFormatPr defaultColWidth="9.00390625" defaultRowHeight="12.75"/>
  <cols>
    <col min="1" max="16384" width="9.125" style="43" customWidth="1"/>
  </cols>
  <sheetData>
    <row r="33" ht="12.75">
      <c r="N33" s="43">
        <v>1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  <oleObjects>
    <oleObject progId="Word.Document.8" shapeId="16702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O33:O33"/>
  <sheetViews>
    <sheetView workbookViewId="0" topLeftCell="A1">
      <selection activeCell="A1" sqref="A1"/>
    </sheetView>
  </sheetViews>
  <sheetFormatPr defaultColWidth="9.00390625" defaultRowHeight="12.75"/>
  <cols>
    <col min="1" max="1" width="2.125" style="43" customWidth="1"/>
    <col min="2" max="16384" width="9.125" style="43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33" ht="12.75">
      <c r="O33" s="43">
        <v>2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  <oleObjects>
    <oleObject progId="Word.Document.8" shapeId="15786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H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.125" style="0" customWidth="1"/>
    <col min="2" max="2" width="17.375" style="0" bestFit="1" customWidth="1"/>
    <col min="3" max="3" width="16.125" style="0" bestFit="1" customWidth="1"/>
    <col min="4" max="4" width="15.00390625" style="0" bestFit="1" customWidth="1"/>
    <col min="5" max="5" width="25.75390625" style="0" bestFit="1" customWidth="1"/>
    <col min="6" max="6" width="19.375" style="0" customWidth="1"/>
    <col min="7" max="7" width="17.625" style="0" customWidth="1"/>
    <col min="8" max="8" width="11.25390625" style="0" bestFit="1" customWidth="1"/>
  </cols>
  <sheetData>
    <row r="3" spans="2:8" ht="39" thickBot="1">
      <c r="B3" s="24" t="s">
        <v>7</v>
      </c>
      <c r="C3" s="24" t="s">
        <v>26</v>
      </c>
      <c r="D3" s="24" t="s">
        <v>0</v>
      </c>
      <c r="E3" s="26" t="s">
        <v>6</v>
      </c>
      <c r="F3" s="24" t="s">
        <v>5</v>
      </c>
      <c r="G3" s="41" t="s">
        <v>8</v>
      </c>
      <c r="H3" s="24" t="s">
        <v>9</v>
      </c>
    </row>
    <row r="4" spans="2:8" ht="51">
      <c r="B4" s="12" t="s">
        <v>1</v>
      </c>
      <c r="C4" s="13" t="s">
        <v>28</v>
      </c>
      <c r="D4" s="14">
        <v>200000</v>
      </c>
      <c r="E4" s="14">
        <v>12</v>
      </c>
      <c r="F4" s="14">
        <f aca="true" t="shared" si="0" ref="F4:F11">D4*E4</f>
        <v>2400000</v>
      </c>
      <c r="G4" s="40">
        <v>0</v>
      </c>
      <c r="H4" s="15" t="s">
        <v>10</v>
      </c>
    </row>
    <row r="5" spans="2:8" ht="51">
      <c r="B5" s="11" t="s">
        <v>2</v>
      </c>
      <c r="C5" s="9" t="s">
        <v>28</v>
      </c>
      <c r="D5" s="10">
        <v>80000</v>
      </c>
      <c r="E5" s="10">
        <v>11</v>
      </c>
      <c r="F5" s="10">
        <f t="shared" si="0"/>
        <v>880000</v>
      </c>
      <c r="G5" s="36">
        <f>Расчёт!L7</f>
        <v>149440</v>
      </c>
      <c r="H5" s="8" t="s">
        <v>12</v>
      </c>
    </row>
    <row r="6" spans="2:8" ht="51">
      <c r="B6" s="11" t="s">
        <v>3</v>
      </c>
      <c r="C6" s="9" t="s">
        <v>28</v>
      </c>
      <c r="D6" s="10">
        <v>45000</v>
      </c>
      <c r="E6" s="10">
        <v>3</v>
      </c>
      <c r="F6" s="10">
        <f t="shared" si="0"/>
        <v>135000</v>
      </c>
      <c r="G6" s="35">
        <v>0</v>
      </c>
      <c r="H6" s="8" t="s">
        <v>11</v>
      </c>
    </row>
    <row r="7" spans="2:8" ht="51.75" thickBot="1">
      <c r="B7" s="16" t="s">
        <v>4</v>
      </c>
      <c r="C7" s="9" t="s">
        <v>28</v>
      </c>
      <c r="D7" s="18">
        <v>25000</v>
      </c>
      <c r="E7" s="18">
        <v>7</v>
      </c>
      <c r="F7" s="18">
        <f t="shared" si="0"/>
        <v>175000</v>
      </c>
      <c r="G7" s="37">
        <f>Расчёт!L8</f>
        <v>38500</v>
      </c>
      <c r="H7" s="19" t="s">
        <v>12</v>
      </c>
    </row>
    <row r="8" spans="2:8" ht="51.75" thickTop="1">
      <c r="B8" s="12" t="s">
        <v>17</v>
      </c>
      <c r="C8" s="13" t="s">
        <v>29</v>
      </c>
      <c r="D8" s="14">
        <v>65000</v>
      </c>
      <c r="E8" s="14">
        <v>10</v>
      </c>
      <c r="F8" s="14">
        <f t="shared" si="0"/>
        <v>650000</v>
      </c>
      <c r="G8" s="38">
        <f>Расчёт!L9</f>
        <v>167400</v>
      </c>
      <c r="H8" s="15" t="s">
        <v>25</v>
      </c>
    </row>
    <row r="9" spans="2:8" ht="51.75" thickBot="1">
      <c r="B9" s="16" t="s">
        <v>4</v>
      </c>
      <c r="C9" s="17" t="s">
        <v>29</v>
      </c>
      <c r="D9" s="18">
        <v>25000</v>
      </c>
      <c r="E9" s="18">
        <v>7</v>
      </c>
      <c r="F9" s="18">
        <f t="shared" si="0"/>
        <v>175000</v>
      </c>
      <c r="G9" s="37">
        <f>Расчёт!L10</f>
        <v>52500</v>
      </c>
      <c r="H9" s="19" t="s">
        <v>25</v>
      </c>
    </row>
    <row r="10" spans="2:8" ht="39" thickTop="1">
      <c r="B10" s="12" t="s">
        <v>15</v>
      </c>
      <c r="C10" s="13" t="s">
        <v>30</v>
      </c>
      <c r="D10" s="14">
        <v>70000</v>
      </c>
      <c r="E10" s="14">
        <v>12</v>
      </c>
      <c r="F10" s="14">
        <f t="shared" si="0"/>
        <v>840000</v>
      </c>
      <c r="G10" s="38">
        <f>Расчёт!L11</f>
        <v>186400</v>
      </c>
      <c r="H10" s="15" t="s">
        <v>25</v>
      </c>
    </row>
    <row r="11" spans="2:8" ht="39" thickBot="1">
      <c r="B11" s="16" t="s">
        <v>16</v>
      </c>
      <c r="C11" s="17" t="s">
        <v>30</v>
      </c>
      <c r="D11" s="18">
        <v>40000</v>
      </c>
      <c r="E11" s="18">
        <v>12</v>
      </c>
      <c r="F11" s="18">
        <f t="shared" si="0"/>
        <v>480000</v>
      </c>
      <c r="G11" s="37">
        <f>Расчёт!L12</f>
        <v>144000</v>
      </c>
      <c r="H11" s="19" t="s">
        <v>25</v>
      </c>
    </row>
    <row r="12" spans="2:8" ht="13.5" thickTop="1">
      <c r="B12" s="46" t="s">
        <v>31</v>
      </c>
      <c r="C12" s="46"/>
      <c r="D12" s="33"/>
      <c r="E12" s="33"/>
      <c r="F12" s="33"/>
      <c r="G12" s="39">
        <f>SUM(G4:G11)</f>
        <v>738240</v>
      </c>
      <c r="H12" s="34"/>
    </row>
    <row r="13" spans="4:5" ht="12.75">
      <c r="D13" s="1"/>
      <c r="E13" s="1"/>
    </row>
    <row r="14" ht="12.75">
      <c r="B14" s="42" t="s">
        <v>10</v>
      </c>
    </row>
    <row r="23" ht="12.75">
      <c r="B23" s="42" t="s">
        <v>11</v>
      </c>
    </row>
    <row r="26" ht="12.75">
      <c r="B26" s="2"/>
    </row>
    <row r="30" ht="12.75">
      <c r="B30" s="42" t="s">
        <v>12</v>
      </c>
    </row>
    <row r="31" spans="7:8" ht="12.75">
      <c r="G31" s="3"/>
      <c r="H31" s="3"/>
    </row>
    <row r="37" ht="12.75">
      <c r="B37" s="42" t="s">
        <v>25</v>
      </c>
    </row>
  </sheetData>
  <mergeCells count="1">
    <mergeCell ref="B12:C12"/>
  </mergeCells>
  <printOptions/>
  <pageMargins left="0.75" right="0.75" top="1" bottom="1" header="0.5" footer="0.5"/>
  <pageSetup horizontalDpi="600" verticalDpi="600" orientation="landscape" paperSize="9" r:id="rId7"/>
  <drawing r:id="rId6"/>
  <legacyDrawing r:id="rId5"/>
  <oleObjects>
    <oleObject progId="Word.Document.8" shapeId="1587341" r:id="rId1"/>
    <oleObject progId="Word.Document.8" shapeId="1593242" r:id="rId2"/>
    <oleObject progId="Word.Document.8" shapeId="1596154" r:id="rId3"/>
    <oleObject progId="Word.Document.8" shapeId="159967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L1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00390625" style="0" customWidth="1"/>
    <col min="2" max="2" width="15.125" style="0" customWidth="1"/>
    <col min="3" max="3" width="17.375" style="0" customWidth="1"/>
    <col min="5" max="5" width="14.25390625" style="0" customWidth="1"/>
    <col min="6" max="6" width="14.375" style="0" customWidth="1"/>
    <col min="7" max="7" width="9.25390625" style="0" bestFit="1" customWidth="1"/>
    <col min="8" max="8" width="14.25390625" style="0" customWidth="1"/>
    <col min="9" max="9" width="9.25390625" style="0" bestFit="1" customWidth="1"/>
    <col min="10" max="10" width="14.875" style="0" customWidth="1"/>
    <col min="11" max="11" width="9.25390625" style="0" bestFit="1" customWidth="1"/>
    <col min="12" max="12" width="13.125" style="0" customWidth="1"/>
  </cols>
  <sheetData>
    <row r="2" spans="2:12" ht="53.25" customHeight="1">
      <c r="B2" s="52" t="s">
        <v>7</v>
      </c>
      <c r="C2" s="52" t="s">
        <v>26</v>
      </c>
      <c r="D2" s="49" t="s">
        <v>5</v>
      </c>
      <c r="E2" s="56" t="s">
        <v>19</v>
      </c>
      <c r="F2" s="56"/>
      <c r="G2" s="56"/>
      <c r="H2" s="55" t="s">
        <v>22</v>
      </c>
      <c r="I2" s="55"/>
      <c r="J2" s="54" t="s">
        <v>23</v>
      </c>
      <c r="K2" s="54"/>
      <c r="L2" s="47" t="s">
        <v>24</v>
      </c>
    </row>
    <row r="3" spans="2:12" ht="89.25">
      <c r="B3" s="52"/>
      <c r="C3" s="52"/>
      <c r="D3" s="50"/>
      <c r="E3" s="20" t="s">
        <v>13</v>
      </c>
      <c r="F3" s="20" t="s">
        <v>14</v>
      </c>
      <c r="G3" s="47" t="s">
        <v>18</v>
      </c>
      <c r="H3" s="20" t="s">
        <v>13</v>
      </c>
      <c r="I3" s="47" t="s">
        <v>20</v>
      </c>
      <c r="J3" s="20" t="s">
        <v>13</v>
      </c>
      <c r="K3" s="47" t="s">
        <v>21</v>
      </c>
      <c r="L3" s="47"/>
    </row>
    <row r="4" spans="2:12" ht="13.5" thickBot="1">
      <c r="B4" s="53"/>
      <c r="C4" s="53"/>
      <c r="D4" s="51"/>
      <c r="E4" s="25">
        <v>0.22</v>
      </c>
      <c r="F4" s="25">
        <v>0.1</v>
      </c>
      <c r="G4" s="48"/>
      <c r="H4" s="27">
        <v>0.029</v>
      </c>
      <c r="I4" s="48"/>
      <c r="J4" s="27">
        <v>0.051</v>
      </c>
      <c r="K4" s="48"/>
      <c r="L4" s="48"/>
    </row>
    <row r="5" spans="2:12" ht="51">
      <c r="B5" s="12" t="s">
        <v>1</v>
      </c>
      <c r="C5" s="13" t="s">
        <v>28</v>
      </c>
      <c r="D5" s="22">
        <f>'Итоговая таблица'!F4</f>
        <v>2400000</v>
      </c>
      <c r="E5" s="15" t="s">
        <v>27</v>
      </c>
      <c r="F5" s="15" t="s">
        <v>27</v>
      </c>
      <c r="G5" s="23" t="s">
        <v>27</v>
      </c>
      <c r="H5" s="15" t="s">
        <v>27</v>
      </c>
      <c r="I5" s="23" t="s">
        <v>27</v>
      </c>
      <c r="J5" s="15" t="s">
        <v>27</v>
      </c>
      <c r="K5" s="23" t="s">
        <v>27</v>
      </c>
      <c r="L5" s="23" t="s">
        <v>27</v>
      </c>
    </row>
    <row r="6" spans="2:12" ht="51">
      <c r="B6" s="11" t="s">
        <v>3</v>
      </c>
      <c r="C6" s="9" t="s">
        <v>28</v>
      </c>
      <c r="D6" s="7">
        <f>'Итоговая таблица'!F6</f>
        <v>135000</v>
      </c>
      <c r="E6" s="8" t="s">
        <v>27</v>
      </c>
      <c r="F6" s="8" t="s">
        <v>27</v>
      </c>
      <c r="G6" s="5" t="s">
        <v>27</v>
      </c>
      <c r="H6" s="8" t="s">
        <v>27</v>
      </c>
      <c r="I6" s="5" t="s">
        <v>27</v>
      </c>
      <c r="J6" s="8" t="s">
        <v>27</v>
      </c>
      <c r="K6" s="5" t="s">
        <v>27</v>
      </c>
      <c r="L6" s="5" t="s">
        <v>27</v>
      </c>
    </row>
    <row r="7" spans="2:12" ht="51">
      <c r="B7" s="6" t="s">
        <v>32</v>
      </c>
      <c r="C7" s="9" t="s">
        <v>28</v>
      </c>
      <c r="D7" s="7">
        <f>'Итоговая таблица'!F5</f>
        <v>880000</v>
      </c>
      <c r="E7" s="7">
        <f aca="true" t="shared" si="0" ref="E7:E12">IF(D7&lt;=512000,(D7*$E$4),(512000*$E$4))</f>
        <v>112640</v>
      </c>
      <c r="F7" s="7">
        <f aca="true" t="shared" si="1" ref="F7:F12">IF(D7&gt;512000,((D7-512000)*$F$4),(0))</f>
        <v>36800</v>
      </c>
      <c r="G7" s="21">
        <f aca="true" t="shared" si="2" ref="G7:G12">E7+F7</f>
        <v>149440</v>
      </c>
      <c r="H7" s="8" t="s">
        <v>27</v>
      </c>
      <c r="I7" s="44" t="s">
        <v>27</v>
      </c>
      <c r="J7" s="8" t="s">
        <v>27</v>
      </c>
      <c r="K7" s="44" t="s">
        <v>27</v>
      </c>
      <c r="L7" s="21">
        <f>G7</f>
        <v>149440</v>
      </c>
    </row>
    <row r="8" spans="2:12" ht="51.75" thickBot="1">
      <c r="B8" s="30" t="s">
        <v>4</v>
      </c>
      <c r="C8" s="17" t="s">
        <v>28</v>
      </c>
      <c r="D8" s="31">
        <f>'Итоговая таблица'!F7</f>
        <v>175000</v>
      </c>
      <c r="E8" s="31">
        <f t="shared" si="0"/>
        <v>38500</v>
      </c>
      <c r="F8" s="31">
        <f t="shared" si="1"/>
        <v>0</v>
      </c>
      <c r="G8" s="32">
        <f t="shared" si="2"/>
        <v>38500</v>
      </c>
      <c r="H8" s="19" t="s">
        <v>27</v>
      </c>
      <c r="I8" s="45" t="s">
        <v>27</v>
      </c>
      <c r="J8" s="19" t="s">
        <v>27</v>
      </c>
      <c r="K8" s="45" t="s">
        <v>27</v>
      </c>
      <c r="L8" s="32">
        <f>G8</f>
        <v>38500</v>
      </c>
    </row>
    <row r="9" spans="2:12" ht="51.75" thickTop="1">
      <c r="B9" s="28" t="s">
        <v>17</v>
      </c>
      <c r="C9" s="13" t="s">
        <v>29</v>
      </c>
      <c r="D9" s="22">
        <f>'Итоговая таблица'!F8</f>
        <v>650000</v>
      </c>
      <c r="E9" s="22">
        <f t="shared" si="0"/>
        <v>112640</v>
      </c>
      <c r="F9" s="22">
        <f t="shared" si="1"/>
        <v>13800</v>
      </c>
      <c r="G9" s="29">
        <f t="shared" si="2"/>
        <v>126440</v>
      </c>
      <c r="H9" s="22">
        <f>IF(D9&lt;=512000,(D9*$H$4),(512000*$H$4))</f>
        <v>14848</v>
      </c>
      <c r="I9" s="29">
        <f>H9</f>
        <v>14848</v>
      </c>
      <c r="J9" s="22">
        <f>IF(D9&lt;=512000,(D9*$J$4),(512000*$J$4))</f>
        <v>26112</v>
      </c>
      <c r="K9" s="29">
        <f>J9</f>
        <v>26112</v>
      </c>
      <c r="L9" s="29">
        <f>G9+I9+K9</f>
        <v>167400</v>
      </c>
    </row>
    <row r="10" spans="2:12" ht="51.75" thickBot="1">
      <c r="B10" s="30" t="s">
        <v>4</v>
      </c>
      <c r="C10" s="17" t="s">
        <v>29</v>
      </c>
      <c r="D10" s="31">
        <f>'Итоговая таблица'!F9</f>
        <v>175000</v>
      </c>
      <c r="E10" s="31">
        <f t="shared" si="0"/>
        <v>38500</v>
      </c>
      <c r="F10" s="31">
        <f t="shared" si="1"/>
        <v>0</v>
      </c>
      <c r="G10" s="32">
        <f t="shared" si="2"/>
        <v>38500</v>
      </c>
      <c r="H10" s="31">
        <f>IF(D10&lt;=512000,(D10*$H$4),(512000*$H$4))</f>
        <v>5075</v>
      </c>
      <c r="I10" s="32">
        <f>H10</f>
        <v>5075</v>
      </c>
      <c r="J10" s="31">
        <f>IF(D10&lt;=512000,(D10*$J$4),(512000*$J$4))</f>
        <v>8925</v>
      </c>
      <c r="K10" s="32">
        <f>J10</f>
        <v>8925</v>
      </c>
      <c r="L10" s="32">
        <f>G10+I10+K10</f>
        <v>52500</v>
      </c>
    </row>
    <row r="11" spans="2:12" ht="39" thickTop="1">
      <c r="B11" s="28" t="s">
        <v>15</v>
      </c>
      <c r="C11" s="13" t="s">
        <v>30</v>
      </c>
      <c r="D11" s="22">
        <f>'Итоговая таблица'!F10</f>
        <v>840000</v>
      </c>
      <c r="E11" s="22">
        <f t="shared" si="0"/>
        <v>112640</v>
      </c>
      <c r="F11" s="22">
        <f t="shared" si="1"/>
        <v>32800</v>
      </c>
      <c r="G11" s="29">
        <f t="shared" si="2"/>
        <v>145440</v>
      </c>
      <c r="H11" s="22">
        <f>IF(D11&lt;=512000,(D11*$H$4),(512000*$H$4))</f>
        <v>14848</v>
      </c>
      <c r="I11" s="29">
        <f>H11</f>
        <v>14848</v>
      </c>
      <c r="J11" s="22">
        <f>IF(D11&lt;=512000,(D11*$J$4),(512000*$J$4))</f>
        <v>26112</v>
      </c>
      <c r="K11" s="29">
        <f>J11</f>
        <v>26112</v>
      </c>
      <c r="L11" s="29">
        <f>G11+I11+K11</f>
        <v>186400</v>
      </c>
    </row>
    <row r="12" spans="2:12" ht="38.25">
      <c r="B12" s="6" t="s">
        <v>16</v>
      </c>
      <c r="C12" s="9" t="s">
        <v>30</v>
      </c>
      <c r="D12" s="7">
        <f>'Итоговая таблица'!F11</f>
        <v>480000</v>
      </c>
      <c r="E12" s="7">
        <f t="shared" si="0"/>
        <v>105600</v>
      </c>
      <c r="F12" s="7">
        <f t="shared" si="1"/>
        <v>0</v>
      </c>
      <c r="G12" s="21">
        <f t="shared" si="2"/>
        <v>105600</v>
      </c>
      <c r="H12" s="7">
        <f>IF(D12&lt;=512000,(D12*$H$4),(512000*$H$4))</f>
        <v>13920</v>
      </c>
      <c r="I12" s="21">
        <f>H12</f>
        <v>13920</v>
      </c>
      <c r="J12" s="7">
        <f>IF(D12&lt;=512000,(D12*$J$4),(512000*$J$4))</f>
        <v>24480</v>
      </c>
      <c r="K12" s="21">
        <f>J12</f>
        <v>24480</v>
      </c>
      <c r="L12" s="21">
        <f>G12+I12+K12</f>
        <v>144000</v>
      </c>
    </row>
    <row r="13" ht="12.75">
      <c r="L13" s="4"/>
    </row>
  </sheetData>
  <mergeCells count="10">
    <mergeCell ref="L2:L4"/>
    <mergeCell ref="D2:D4"/>
    <mergeCell ref="C2:C4"/>
    <mergeCell ref="B2:B4"/>
    <mergeCell ref="J2:K2"/>
    <mergeCell ref="H2:I2"/>
    <mergeCell ref="G3:G4"/>
    <mergeCell ref="I3:I4"/>
    <mergeCell ref="K3:K4"/>
    <mergeCell ref="E2:G2"/>
  </mergeCells>
  <printOptions/>
  <pageMargins left="0.75" right="0.75" top="1" bottom="1" header="0.5" footer="0.5"/>
  <pageSetup horizontalDpi="600" verticalDpi="600" orientation="landscape" paperSize="9" scale="85" r:id="rId1"/>
  <ignoredErrors>
    <ignoredError sqref="H10 J9 J10: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Vadim</cp:lastModifiedBy>
  <cp:lastPrinted>2012-01-19T07:14:57Z</cp:lastPrinted>
  <dcterms:created xsi:type="dcterms:W3CDTF">2012-01-18T09:21:19Z</dcterms:created>
  <dcterms:modified xsi:type="dcterms:W3CDTF">2012-01-19T08:21:46Z</dcterms:modified>
  <cp:category/>
  <cp:version/>
  <cp:contentType/>
  <cp:contentStatus/>
</cp:coreProperties>
</file>